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zivile\Desktop\2022 regiono ataskaita\"/>
    </mc:Choice>
  </mc:AlternateContent>
  <xr:revisionPtr revIDLastSave="0" documentId="13_ncr:1_{AC43152E-E1AF-4B70-8AA1-3D71B615C5CC}" xr6:coauthVersionLast="36" xr6:coauthVersionMax="36" xr10:uidLastSave="{00000000-0000-0000-0000-000000000000}"/>
  <bookViews>
    <workbookView xWindow="0" yWindow="0" windowWidth="28800" windowHeight="11700" xr2:uid="{00000000-000D-0000-FFFF-FFFF00000000}"/>
  </bookViews>
  <sheets>
    <sheet name="5. Patalpų būklė" sheetId="1" r:id="rId1"/>
  </sheets>
  <calcPr calcId="191029"/>
</workbook>
</file>

<file path=xl/calcChain.xml><?xml version="1.0" encoding="utf-8"?>
<calcChain xmlns="http://schemas.openxmlformats.org/spreadsheetml/2006/main">
  <c r="C25" i="1" l="1"/>
  <c r="E25" i="1"/>
  <c r="F25" i="1"/>
  <c r="G25" i="1"/>
  <c r="H25" i="1"/>
  <c r="J25" i="1"/>
  <c r="K25" i="1"/>
  <c r="L25" i="1"/>
  <c r="N25" i="1"/>
  <c r="O25" i="1"/>
  <c r="P25" i="1"/>
  <c r="R25" i="1"/>
  <c r="S25" i="1"/>
  <c r="R8" i="1" l="1"/>
  <c r="N8" i="1"/>
  <c r="J8" i="1"/>
  <c r="E8" i="1"/>
  <c r="G21" i="1" l="1"/>
  <c r="G20" i="1"/>
  <c r="G19" i="1"/>
  <c r="G18" i="1"/>
  <c r="G14" i="1"/>
  <c r="G13" i="1"/>
  <c r="G12" i="1"/>
  <c r="G11" i="1"/>
  <c r="G10" i="1"/>
  <c r="G9" i="1"/>
  <c r="H8" i="1" l="1"/>
  <c r="C8" i="1"/>
  <c r="G8" i="1" s="1"/>
  <c r="G22" i="1" l="1"/>
  <c r="G23" i="1" s="1"/>
  <c r="G15" i="1"/>
  <c r="G16" i="1" s="1"/>
  <c r="G24" i="1" l="1"/>
  <c r="F22" i="1"/>
  <c r="F23" i="1" s="1"/>
  <c r="K22" i="1"/>
  <c r="K23" i="1" s="1"/>
  <c r="O22" i="1"/>
  <c r="O23" i="1" s="1"/>
  <c r="S22" i="1"/>
  <c r="S23" i="1" s="1"/>
  <c r="S15" i="1"/>
  <c r="S16" i="1" s="1"/>
  <c r="O15" i="1"/>
  <c r="O16" i="1" s="1"/>
  <c r="K15" i="1"/>
  <c r="K16" i="1" s="1"/>
  <c r="F15" i="1"/>
  <c r="F16" i="1" s="1"/>
  <c r="R15" i="1"/>
  <c r="R16" i="1" s="1"/>
  <c r="N15" i="1"/>
  <c r="N16" i="1" s="1"/>
  <c r="R22" i="1"/>
  <c r="R23" i="1" s="1"/>
  <c r="N22" i="1"/>
  <c r="N23" i="1" s="1"/>
  <c r="J22" i="1"/>
  <c r="J23" i="1" s="1"/>
  <c r="J15" i="1"/>
  <c r="J16" i="1" s="1"/>
  <c r="E22" i="1"/>
  <c r="E23" i="1" s="1"/>
  <c r="E15" i="1"/>
  <c r="E16" i="1" s="1"/>
  <c r="Q15" i="1"/>
  <c r="Q16" i="1" s="1"/>
  <c r="Q22" i="1"/>
  <c r="Q23" i="1" s="1"/>
  <c r="M22" i="1"/>
  <c r="M23" i="1" s="1"/>
  <c r="M15" i="1"/>
  <c r="M16" i="1" s="1"/>
  <c r="I15" i="1"/>
  <c r="I16" i="1" s="1"/>
  <c r="I22" i="1"/>
  <c r="I23" i="1" s="1"/>
  <c r="D22" i="1"/>
  <c r="D23" i="1" s="1"/>
  <c r="D15" i="1"/>
  <c r="D16" i="1" s="1"/>
  <c r="I24" i="1" l="1"/>
  <c r="I25" i="1" s="1"/>
  <c r="D24" i="1"/>
  <c r="D25" i="1" s="1"/>
  <c r="S24" i="1"/>
  <c r="O24" i="1"/>
  <c r="K24" i="1"/>
  <c r="F24" i="1"/>
  <c r="J24" i="1"/>
  <c r="R24" i="1"/>
  <c r="N24" i="1"/>
  <c r="E24" i="1"/>
  <c r="Q24" i="1"/>
  <c r="Q25" i="1" s="1"/>
  <c r="M24" i="1"/>
  <c r="M25" i="1" s="1"/>
  <c r="P22" i="1"/>
  <c r="P23" i="1" s="1"/>
  <c r="P15" i="1"/>
  <c r="P16" i="1" s="1"/>
  <c r="L22" i="1"/>
  <c r="L23" i="1" s="1"/>
  <c r="L15" i="1"/>
  <c r="L16" i="1" s="1"/>
  <c r="H22" i="1"/>
  <c r="H23" i="1" s="1"/>
  <c r="H15" i="1"/>
  <c r="H16" i="1" s="1"/>
  <c r="C22" i="1"/>
  <c r="C23" i="1" s="1"/>
  <c r="C15" i="1"/>
  <c r="C16" i="1" s="1"/>
  <c r="P24" i="1" l="1"/>
  <c r="L24" i="1"/>
  <c r="H24" i="1"/>
  <c r="C24" i="1"/>
</calcChain>
</file>

<file path=xl/sharedStrings.xml><?xml version="1.0" encoding="utf-8"?>
<sst xmlns="http://schemas.openxmlformats.org/spreadsheetml/2006/main" count="85" uniqueCount="40">
  <si>
    <t>Eil. Nr.</t>
  </si>
  <si>
    <t>Savivaldybių viešosios bibliotekos</t>
  </si>
  <si>
    <t>VB</t>
  </si>
  <si>
    <t>Miesto fil.</t>
  </si>
  <si>
    <t>Kaimo fil.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</si>
  <si>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</si>
  <si>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</si>
  <si>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</si>
  <si>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</si>
  <si>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</si>
  <si>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</si>
  <si>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</si>
  <si>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</si>
  <si>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</si>
  <si>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</si>
  <si>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</si>
  <si>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</si>
  <si>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</si>
  <si>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</si>
  <si>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</si>
  <si>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</si>
  <si>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</si>
  <si>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</si>
  <si>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</si>
  <si>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</si>
  <si>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</si>
  <si>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</si>
  <si>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</si>
  <si>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Patalpų plotas kv. m.</t>
  </si>
  <si>
    <t>Bendras</t>
  </si>
  <si>
    <t>Naudingas</t>
  </si>
  <si>
    <t>Viso fondo lentynų metrų</t>
  </si>
  <si>
    <t>Iš viso</t>
  </si>
  <si>
    <t>Iš jų: atviro fondo</t>
  </si>
  <si>
    <t>SVB</t>
  </si>
  <si>
    <t>Tenka 1 gyv.</t>
  </si>
  <si>
    <t>x</t>
  </si>
  <si>
    <t>Vidutiniškai vienoje bibliotekoje:</t>
  </si>
  <si>
    <t>5. KLAIPĖDOS IR TAURAGĖS APSKRIČIŲ SAVIVALDYBIŲ VIEŠŲJŲ BIBLIOTEKŲ PATALPŲ BŪKLĖ 2022 M.</t>
  </si>
  <si>
    <t>Patalpų plotas, tenkantis vienam gyventuojui: naudingas plotas/gyventojų sk.*1000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</si>
</sst>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rgb="FF000000"/>
      <name val="Calibri"/>
      <family val="2"/>
      <charset val="186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</font>
    <font>
      <sz val="12"/>
      <name val="Calibri"/>
      <family val="2"/>
      <charset val="186"/>
    </font>
    <font>
      <b/>
      <sz val="12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8">
    <xf numFmtId="0" fontId="0" fillId="0" borderId="0" xfId="0"/>
    <xf numFmtId="0" fontId="5" fillId="5" borderId="6" xfId="1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left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4" borderId="6" xfId="0" applyFont="1" applyFill="1" applyBorder="1" applyAlignment="1">
      <alignment horizontal="center" vertical="center" wrapText="1"/>
    </xf>
    <xf numFmtId="0" fontId="0" fillId="0" borderId="0" xfId="0" applyBorder="1" applyAlignment="1"/>
    <xf numFmtId="1" fontId="5" fillId="6" borderId="6" xfId="0" applyNumberFormat="1" applyFont="1" applyFill="1" applyBorder="1" applyAlignment="1">
      <alignment horizontal="center" vertical="center"/>
    </xf>
    <xf numFmtId="1" fontId="7" fillId="7" borderId="6" xfId="0" applyNumberFormat="1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1" fontId="9" fillId="6" borderId="6" xfId="0" applyNumberFormat="1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1" fontId="10" fillId="7" borderId="6" xfId="0" applyNumberFormat="1" applyFont="1" applyFill="1" applyBorder="1" applyAlignment="1">
      <alignment horizontal="center" vertical="center"/>
    </xf>
    <xf numFmtId="2" fontId="5" fillId="6" borderId="6" xfId="0" applyNumberFormat="1" applyFont="1" applyFill="1" applyBorder="1" applyAlignment="1">
      <alignment horizontal="center" vertical="center"/>
    </xf>
    <xf numFmtId="2" fontId="7" fillId="7" borderId="6" xfId="0" applyNumberFormat="1" applyFont="1" applyFill="1" applyBorder="1" applyAlignment="1">
      <alignment horizontal="center" vertical="center"/>
    </xf>
    <xf numFmtId="1" fontId="5" fillId="5" borderId="6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164" fontId="5" fillId="5" borderId="6" xfId="0" applyNumberFormat="1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7" borderId="6" xfId="1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5" fillId="6" borderId="6" xfId="1" applyFont="1" applyFill="1" applyBorder="1" applyAlignment="1">
      <alignment horizontal="right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horizontal="right" vertical="center"/>
    </xf>
    <xf numFmtId="0" fontId="5" fillId="6" borderId="4" xfId="1" applyFont="1" applyFill="1" applyBorder="1" applyAlignment="1">
      <alignment horizontal="right" vertical="center"/>
    </xf>
  </cellXfs>
  <cellStyles count="3">
    <cellStyle name="20% – paryškinimas 4" xfId="1" builtinId="42"/>
    <cellStyle name="Įprastas" xfId="0" builtinId="0" customBuiltin="1"/>
    <cellStyle name="Įprastas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27</xdr:row>
      <xdr:rowOff>47624</xdr:rowOff>
    </xdr:from>
    <xdr:to>
      <xdr:col>8</xdr:col>
      <xdr:colOff>386140</xdr:colOff>
      <xdr:row>45</xdr:row>
      <xdr:rowOff>190499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4" y="6038849"/>
          <a:ext cx="5786816" cy="3667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2:S38"/>
  <sheetViews>
    <sheetView tabSelected="1" workbookViewId="0">
      <selection activeCell="C25" sqref="C25"/>
    </sheetView>
  </sheetViews>
  <sheetFormatPr defaultRowHeight="15" x14ac:dyDescent="0.25"/>
  <cols>
    <col min="1" max="1" width="6.140625" customWidth="1"/>
    <col min="2" max="2" width="26.42578125" customWidth="1"/>
    <col min="3" max="5" width="8.140625" customWidth="1"/>
    <col min="6" max="6" width="8.28515625" customWidth="1"/>
    <col min="7" max="7" width="8.7109375" customWidth="1"/>
    <col min="8" max="8" width="8.28515625" customWidth="1"/>
    <col min="9" max="9" width="8.5703125" customWidth="1"/>
    <col min="10" max="10" width="8.140625" customWidth="1"/>
    <col min="11" max="12" width="8.5703125" customWidth="1"/>
    <col min="13" max="13" width="8.28515625" customWidth="1"/>
    <col min="14" max="14" width="8.7109375" customWidth="1"/>
    <col min="15" max="15" width="8.140625" customWidth="1"/>
    <col min="16" max="16" width="8.7109375" customWidth="1"/>
    <col min="17" max="17" width="8.42578125" customWidth="1"/>
    <col min="18" max="18" width="8.5703125" customWidth="1"/>
    <col min="19" max="19" width="8.28515625" customWidth="1"/>
  </cols>
  <sheetData>
    <row r="2" spans="1:19" ht="15.75" x14ac:dyDescent="0.25">
      <c r="A2" s="28" t="s">
        <v>38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19" ht="15.7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15.95" customHeight="1" x14ac:dyDescent="0.25">
      <c r="A4" s="34" t="s">
        <v>0</v>
      </c>
      <c r="B4" s="34" t="s">
        <v>1</v>
      </c>
      <c r="C4" s="22" t="s">
        <v>28</v>
      </c>
      <c r="D4" s="23"/>
      <c r="E4" s="23"/>
      <c r="F4" s="23"/>
      <c r="G4" s="23"/>
      <c r="H4" s="23"/>
      <c r="I4" s="23"/>
      <c r="J4" s="23"/>
      <c r="K4" s="24"/>
      <c r="L4" s="22" t="s">
        <v>31</v>
      </c>
      <c r="M4" s="23"/>
      <c r="N4" s="23"/>
      <c r="O4" s="23"/>
      <c r="P4" s="23"/>
      <c r="Q4" s="23"/>
      <c r="R4" s="23"/>
      <c r="S4" s="24"/>
    </row>
    <row r="5" spans="1:19" ht="15.95" customHeight="1" x14ac:dyDescent="0.25">
      <c r="A5" s="35"/>
      <c r="B5" s="35"/>
      <c r="C5" s="22" t="s">
        <v>29</v>
      </c>
      <c r="D5" s="23"/>
      <c r="E5" s="23"/>
      <c r="F5" s="23"/>
      <c r="G5" s="24"/>
      <c r="H5" s="22" t="s">
        <v>30</v>
      </c>
      <c r="I5" s="23"/>
      <c r="J5" s="23"/>
      <c r="K5" s="24"/>
      <c r="L5" s="22" t="s">
        <v>32</v>
      </c>
      <c r="M5" s="23"/>
      <c r="N5" s="23"/>
      <c r="O5" s="24"/>
      <c r="P5" s="25" t="s">
        <v>33</v>
      </c>
      <c r="Q5" s="26"/>
      <c r="R5" s="26"/>
      <c r="S5" s="27"/>
    </row>
    <row r="6" spans="1:19" ht="34.5" customHeight="1" x14ac:dyDescent="0.25">
      <c r="A6" s="35"/>
      <c r="B6" s="35"/>
      <c r="C6" s="3" t="s">
        <v>34</v>
      </c>
      <c r="D6" s="3" t="s">
        <v>2</v>
      </c>
      <c r="E6" s="3" t="s">
        <v>3</v>
      </c>
      <c r="F6" s="5" t="s">
        <v>4</v>
      </c>
      <c r="G6" s="3" t="s">
        <v>35</v>
      </c>
      <c r="H6" s="3" t="s">
        <v>34</v>
      </c>
      <c r="I6" s="3" t="s">
        <v>2</v>
      </c>
      <c r="J6" s="3" t="s">
        <v>3</v>
      </c>
      <c r="K6" s="5" t="s">
        <v>4</v>
      </c>
      <c r="L6" s="3" t="s">
        <v>34</v>
      </c>
      <c r="M6" s="3" t="s">
        <v>2</v>
      </c>
      <c r="N6" s="3" t="s">
        <v>3</v>
      </c>
      <c r="O6" s="5" t="s">
        <v>4</v>
      </c>
      <c r="P6" s="3" t="s">
        <v>34</v>
      </c>
      <c r="Q6" s="3" t="s">
        <v>2</v>
      </c>
      <c r="R6" s="3" t="s">
        <v>3</v>
      </c>
      <c r="S6" s="5" t="s">
        <v>4</v>
      </c>
    </row>
    <row r="7" spans="1:19" ht="15.95" customHeight="1" x14ac:dyDescent="0.25">
      <c r="A7" s="30" t="s">
        <v>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2"/>
    </row>
    <row r="8" spans="1:19" ht="15.95" customHeight="1" x14ac:dyDescent="0.25">
      <c r="A8" s="1" t="s">
        <v>6</v>
      </c>
      <c r="B8" s="2" t="s">
        <v>7</v>
      </c>
      <c r="C8" s="17">
        <f>4084</f>
        <v>4084</v>
      </c>
      <c r="D8" s="17">
        <v>1383</v>
      </c>
      <c r="E8" s="17">
        <f>2612+89</f>
        <v>2701</v>
      </c>
      <c r="F8" s="17" t="s">
        <v>36</v>
      </c>
      <c r="G8" s="20">
        <f>C8/152237</f>
        <v>2.6826592746835527E-2</v>
      </c>
      <c r="H8" s="18">
        <f>3706</f>
        <v>3706</v>
      </c>
      <c r="I8" s="18">
        <v>1383</v>
      </c>
      <c r="J8" s="18">
        <f>2234+89</f>
        <v>2323</v>
      </c>
      <c r="K8" s="19" t="s">
        <v>36</v>
      </c>
      <c r="L8" s="19">
        <v>6123</v>
      </c>
      <c r="M8" s="19">
        <v>2224</v>
      </c>
      <c r="N8" s="19">
        <f>3578+321</f>
        <v>3899</v>
      </c>
      <c r="O8" s="19" t="s">
        <v>36</v>
      </c>
      <c r="P8" s="19">
        <v>5883</v>
      </c>
      <c r="Q8" s="19">
        <v>1994</v>
      </c>
      <c r="R8" s="19">
        <f>3568+321</f>
        <v>3889</v>
      </c>
      <c r="S8" s="19" t="s">
        <v>36</v>
      </c>
    </row>
    <row r="9" spans="1:19" ht="15.95" customHeight="1" x14ac:dyDescent="0.25">
      <c r="A9" s="1" t="s">
        <v>8</v>
      </c>
      <c r="B9" s="2" t="s">
        <v>9</v>
      </c>
      <c r="C9" s="17">
        <v>3319</v>
      </c>
      <c r="D9" s="17">
        <v>1138</v>
      </c>
      <c r="E9" s="17">
        <v>131</v>
      </c>
      <c r="F9" s="17">
        <v>2050</v>
      </c>
      <c r="G9" s="20">
        <f>C9/59419</f>
        <v>5.5857553981049836E-2</v>
      </c>
      <c r="H9" s="18">
        <v>2516</v>
      </c>
      <c r="I9" s="18">
        <v>803</v>
      </c>
      <c r="J9" s="18">
        <v>97</v>
      </c>
      <c r="K9" s="19">
        <v>1616</v>
      </c>
      <c r="L9" s="19">
        <v>6058</v>
      </c>
      <c r="M9" s="19">
        <v>1966</v>
      </c>
      <c r="N9" s="19">
        <v>460</v>
      </c>
      <c r="O9" s="19">
        <v>3632</v>
      </c>
      <c r="P9" s="19">
        <v>5470</v>
      </c>
      <c r="Q9" s="19">
        <v>1527</v>
      </c>
      <c r="R9" s="19">
        <v>435</v>
      </c>
      <c r="S9" s="19">
        <v>3508</v>
      </c>
    </row>
    <row r="10" spans="1:19" ht="15.95" customHeight="1" x14ac:dyDescent="0.25">
      <c r="A10" s="1" t="s">
        <v>10</v>
      </c>
      <c r="B10" s="2" t="s">
        <v>11</v>
      </c>
      <c r="C10" s="17">
        <v>4814</v>
      </c>
      <c r="D10" s="17">
        <v>2966</v>
      </c>
      <c r="E10" s="17">
        <v>153</v>
      </c>
      <c r="F10" s="17">
        <v>1695</v>
      </c>
      <c r="G10" s="20">
        <f>C10/37404</f>
        <v>0.12870281253341889</v>
      </c>
      <c r="H10" s="18">
        <v>3818</v>
      </c>
      <c r="I10" s="18">
        <v>2300</v>
      </c>
      <c r="J10" s="18">
        <v>153</v>
      </c>
      <c r="K10" s="19">
        <v>1365</v>
      </c>
      <c r="L10" s="19">
        <v>3730</v>
      </c>
      <c r="M10" s="19">
        <v>1227</v>
      </c>
      <c r="N10" s="19">
        <v>363</v>
      </c>
      <c r="O10" s="19">
        <v>2140</v>
      </c>
      <c r="P10" s="19">
        <v>3730</v>
      </c>
      <c r="Q10" s="19">
        <v>1227</v>
      </c>
      <c r="R10" s="19">
        <v>363</v>
      </c>
      <c r="S10" s="19">
        <v>2140</v>
      </c>
    </row>
    <row r="11" spans="1:19" ht="15.95" customHeight="1" x14ac:dyDescent="0.25">
      <c r="A11" s="1" t="s">
        <v>12</v>
      </c>
      <c r="B11" s="2" t="s">
        <v>13</v>
      </c>
      <c r="C11" s="17">
        <v>503</v>
      </c>
      <c r="D11" s="17">
        <v>191</v>
      </c>
      <c r="E11" s="17">
        <v>312</v>
      </c>
      <c r="F11" s="17" t="s">
        <v>36</v>
      </c>
      <c r="G11" s="20">
        <f>C11/4066</f>
        <v>0.12370880472208559</v>
      </c>
      <c r="H11" s="18">
        <v>478</v>
      </c>
      <c r="I11" s="18">
        <v>179</v>
      </c>
      <c r="J11" s="18">
        <v>299</v>
      </c>
      <c r="K11" s="19" t="s">
        <v>36</v>
      </c>
      <c r="L11" s="19">
        <v>1678</v>
      </c>
      <c r="M11" s="19">
        <v>660</v>
      </c>
      <c r="N11" s="19">
        <v>1018</v>
      </c>
      <c r="O11" s="19" t="s">
        <v>36</v>
      </c>
      <c r="P11" s="19">
        <v>1628</v>
      </c>
      <c r="Q11" s="19">
        <v>610</v>
      </c>
      <c r="R11" s="19">
        <v>1018</v>
      </c>
      <c r="S11" s="19" t="s">
        <v>36</v>
      </c>
    </row>
    <row r="12" spans="1:19" ht="15.95" customHeight="1" x14ac:dyDescent="0.25">
      <c r="A12" s="1" t="s">
        <v>14</v>
      </c>
      <c r="B12" s="2" t="s">
        <v>15</v>
      </c>
      <c r="C12" s="17">
        <v>1652</v>
      </c>
      <c r="D12" s="17">
        <v>1652</v>
      </c>
      <c r="E12" s="17" t="s">
        <v>36</v>
      </c>
      <c r="F12" s="17" t="s">
        <v>36</v>
      </c>
      <c r="G12" s="21">
        <f>C12/16976</f>
        <v>9.7313854853911405E-2</v>
      </c>
      <c r="H12" s="18">
        <v>1372</v>
      </c>
      <c r="I12" s="18">
        <v>1372</v>
      </c>
      <c r="J12" s="18" t="s">
        <v>36</v>
      </c>
      <c r="K12" s="19" t="s">
        <v>36</v>
      </c>
      <c r="L12" s="19">
        <v>2022</v>
      </c>
      <c r="M12" s="19">
        <v>2022</v>
      </c>
      <c r="N12" s="19" t="s">
        <v>36</v>
      </c>
      <c r="O12" s="19" t="s">
        <v>36</v>
      </c>
      <c r="P12" s="19">
        <v>1955</v>
      </c>
      <c r="Q12" s="19">
        <v>1955</v>
      </c>
      <c r="R12" s="19" t="s">
        <v>36</v>
      </c>
      <c r="S12" s="19" t="s">
        <v>36</v>
      </c>
    </row>
    <row r="13" spans="1:19" ht="15.95" customHeight="1" x14ac:dyDescent="0.25">
      <c r="A13" s="1" t="s">
        <v>16</v>
      </c>
      <c r="B13" s="2" t="s">
        <v>17</v>
      </c>
      <c r="C13" s="17">
        <v>1905</v>
      </c>
      <c r="D13" s="17">
        <v>576</v>
      </c>
      <c r="E13" s="17">
        <v>128</v>
      </c>
      <c r="F13" s="17">
        <v>1201</v>
      </c>
      <c r="G13" s="20">
        <f>C13/15831</f>
        <v>0.1203335228349441</v>
      </c>
      <c r="H13" s="18">
        <v>1779</v>
      </c>
      <c r="I13" s="18">
        <v>478</v>
      </c>
      <c r="J13" s="18">
        <v>128</v>
      </c>
      <c r="K13" s="19">
        <v>1173</v>
      </c>
      <c r="L13" s="19">
        <v>3299</v>
      </c>
      <c r="M13" s="19">
        <v>1248</v>
      </c>
      <c r="N13" s="19">
        <v>194</v>
      </c>
      <c r="O13" s="19">
        <v>1857</v>
      </c>
      <c r="P13" s="19">
        <v>3202</v>
      </c>
      <c r="Q13" s="19">
        <v>1151</v>
      </c>
      <c r="R13" s="19">
        <v>194</v>
      </c>
      <c r="S13" s="19">
        <v>1857</v>
      </c>
    </row>
    <row r="14" spans="1:19" ht="15.95" customHeight="1" x14ac:dyDescent="0.25">
      <c r="A14" s="1" t="s">
        <v>18</v>
      </c>
      <c r="B14" s="2" t="s">
        <v>19</v>
      </c>
      <c r="C14" s="17">
        <v>4185</v>
      </c>
      <c r="D14" s="17">
        <v>1438</v>
      </c>
      <c r="E14" s="17" t="s">
        <v>36</v>
      </c>
      <c r="F14" s="17">
        <v>2747</v>
      </c>
      <c r="G14" s="20">
        <f>C14/38493</f>
        <v>0.10872106616787468</v>
      </c>
      <c r="H14" s="18">
        <v>3387</v>
      </c>
      <c r="I14" s="18">
        <v>1107</v>
      </c>
      <c r="J14" s="18" t="s">
        <v>36</v>
      </c>
      <c r="K14" s="19">
        <v>2280</v>
      </c>
      <c r="L14" s="19">
        <v>4785</v>
      </c>
      <c r="M14" s="19">
        <v>1287</v>
      </c>
      <c r="N14" s="19" t="s">
        <v>36</v>
      </c>
      <c r="O14" s="19">
        <v>3498</v>
      </c>
      <c r="P14" s="19">
        <v>4785</v>
      </c>
      <c r="Q14" s="19">
        <v>1287</v>
      </c>
      <c r="R14" s="19" t="s">
        <v>36</v>
      </c>
      <c r="S14" s="19">
        <v>3498</v>
      </c>
    </row>
    <row r="15" spans="1:19" ht="15.95" customHeight="1" x14ac:dyDescent="0.25">
      <c r="A15" s="33" t="s">
        <v>20</v>
      </c>
      <c r="B15" s="33"/>
      <c r="C15" s="7">
        <f t="shared" ref="C15:S15" si="0">SUM(C8:C14)</f>
        <v>20462</v>
      </c>
      <c r="D15" s="7">
        <f t="shared" si="0"/>
        <v>9344</v>
      </c>
      <c r="E15" s="7">
        <f t="shared" si="0"/>
        <v>3425</v>
      </c>
      <c r="F15" s="7">
        <f t="shared" si="0"/>
        <v>7693</v>
      </c>
      <c r="G15" s="15">
        <f t="shared" si="0"/>
        <v>0.66146420784012006</v>
      </c>
      <c r="H15" s="9">
        <f t="shared" si="0"/>
        <v>17056</v>
      </c>
      <c r="I15" s="9">
        <f t="shared" si="0"/>
        <v>7622</v>
      </c>
      <c r="J15" s="9">
        <f t="shared" si="0"/>
        <v>3000</v>
      </c>
      <c r="K15" s="11">
        <f t="shared" si="0"/>
        <v>6434</v>
      </c>
      <c r="L15" s="11">
        <f t="shared" si="0"/>
        <v>27695</v>
      </c>
      <c r="M15" s="11">
        <f t="shared" si="0"/>
        <v>10634</v>
      </c>
      <c r="N15" s="11">
        <f t="shared" si="0"/>
        <v>5934</v>
      </c>
      <c r="O15" s="11">
        <f t="shared" si="0"/>
        <v>11127</v>
      </c>
      <c r="P15" s="11">
        <f t="shared" si="0"/>
        <v>26653</v>
      </c>
      <c r="Q15" s="11">
        <f t="shared" si="0"/>
        <v>9751</v>
      </c>
      <c r="R15" s="11">
        <f t="shared" si="0"/>
        <v>5899</v>
      </c>
      <c r="S15" s="11">
        <f t="shared" si="0"/>
        <v>11003</v>
      </c>
    </row>
    <row r="16" spans="1:19" ht="15.95" customHeight="1" x14ac:dyDescent="0.25">
      <c r="A16" s="36" t="s">
        <v>37</v>
      </c>
      <c r="B16" s="37"/>
      <c r="C16" s="7">
        <f>C15/105</f>
        <v>194.87619047619049</v>
      </c>
      <c r="D16" s="7">
        <f>D15/7</f>
        <v>1334.8571428571429</v>
      </c>
      <c r="E16" s="7">
        <f>E15/16</f>
        <v>214.0625</v>
      </c>
      <c r="F16" s="7">
        <f>F15/74</f>
        <v>103.95945945945945</v>
      </c>
      <c r="G16" s="15">
        <f>G15/105</f>
        <v>6.2996591222868577E-3</v>
      </c>
      <c r="H16" s="7">
        <f>H15/105</f>
        <v>162.43809523809523</v>
      </c>
      <c r="I16" s="7">
        <f>I15/7</f>
        <v>1088.8571428571429</v>
      </c>
      <c r="J16" s="7">
        <f>J15/16</f>
        <v>187.5</v>
      </c>
      <c r="K16" s="12">
        <f>K15/74</f>
        <v>86.945945945945951</v>
      </c>
      <c r="L16" s="12">
        <f>L15/105</f>
        <v>263.76190476190476</v>
      </c>
      <c r="M16" s="12">
        <f>M15/7</f>
        <v>1519.1428571428571</v>
      </c>
      <c r="N16" s="12">
        <f>N15/16</f>
        <v>370.875</v>
      </c>
      <c r="O16" s="12">
        <f>O15/74</f>
        <v>150.36486486486487</v>
      </c>
      <c r="P16" s="12">
        <f>P15/105</f>
        <v>253.83809523809524</v>
      </c>
      <c r="Q16" s="12">
        <f>Q15/7</f>
        <v>1393</v>
      </c>
      <c r="R16" s="12">
        <f>R15/16</f>
        <v>368.6875</v>
      </c>
      <c r="S16" s="12">
        <f>S15/74</f>
        <v>148.68918918918919</v>
      </c>
    </row>
    <row r="17" spans="1:19" ht="15.95" customHeight="1" x14ac:dyDescent="0.25">
      <c r="A17" s="30" t="s">
        <v>21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2"/>
    </row>
    <row r="18" spans="1:19" ht="15.95" customHeight="1" x14ac:dyDescent="0.25">
      <c r="A18" s="1" t="s">
        <v>6</v>
      </c>
      <c r="B18" s="2" t="s">
        <v>22</v>
      </c>
      <c r="C18" s="17">
        <v>4137</v>
      </c>
      <c r="D18" s="17">
        <v>2151</v>
      </c>
      <c r="E18" s="17">
        <v>50</v>
      </c>
      <c r="F18" s="17">
        <v>1936</v>
      </c>
      <c r="G18" s="20">
        <f>C18/24668</f>
        <v>0.1677071509648127</v>
      </c>
      <c r="H18" s="18">
        <v>3138</v>
      </c>
      <c r="I18" s="18">
        <v>1516</v>
      </c>
      <c r="J18" s="18">
        <v>50</v>
      </c>
      <c r="K18" s="19">
        <v>1572</v>
      </c>
      <c r="L18" s="19">
        <v>3258</v>
      </c>
      <c r="M18" s="19">
        <v>1000</v>
      </c>
      <c r="N18" s="19">
        <v>176</v>
      </c>
      <c r="O18" s="19">
        <v>2082</v>
      </c>
      <c r="P18" s="19">
        <v>3254</v>
      </c>
      <c r="Q18" s="19">
        <v>900</v>
      </c>
      <c r="R18" s="19">
        <v>176</v>
      </c>
      <c r="S18" s="19">
        <v>2178</v>
      </c>
    </row>
    <row r="19" spans="1:19" ht="15.95" customHeight="1" x14ac:dyDescent="0.25">
      <c r="A19" s="1" t="s">
        <v>8</v>
      </c>
      <c r="B19" s="2" t="s">
        <v>23</v>
      </c>
      <c r="C19" s="17">
        <v>1482</v>
      </c>
      <c r="D19" s="17">
        <v>770</v>
      </c>
      <c r="E19" s="17" t="s">
        <v>36</v>
      </c>
      <c r="F19" s="17">
        <v>712</v>
      </c>
      <c r="G19" s="20">
        <f>C19/7236</f>
        <v>0.20480928689883915</v>
      </c>
      <c r="H19" s="18">
        <v>1153</v>
      </c>
      <c r="I19" s="18">
        <v>530</v>
      </c>
      <c r="J19" s="18" t="s">
        <v>36</v>
      </c>
      <c r="K19" s="19">
        <v>623</v>
      </c>
      <c r="L19" s="19">
        <v>1981</v>
      </c>
      <c r="M19" s="19">
        <v>710</v>
      </c>
      <c r="N19" s="19" t="s">
        <v>36</v>
      </c>
      <c r="O19" s="19">
        <v>1271</v>
      </c>
      <c r="P19" s="19">
        <v>1981</v>
      </c>
      <c r="Q19" s="19">
        <v>710</v>
      </c>
      <c r="R19" s="19" t="s">
        <v>36</v>
      </c>
      <c r="S19" s="19">
        <v>1271</v>
      </c>
    </row>
    <row r="20" spans="1:19" ht="15.95" customHeight="1" x14ac:dyDescent="0.25">
      <c r="A20" s="1" t="s">
        <v>10</v>
      </c>
      <c r="B20" s="2" t="s">
        <v>24</v>
      </c>
      <c r="C20" s="17">
        <v>2176</v>
      </c>
      <c r="D20" s="17">
        <v>859</v>
      </c>
      <c r="E20" s="17" t="s">
        <v>36</v>
      </c>
      <c r="F20" s="17">
        <v>1317</v>
      </c>
      <c r="G20" s="21">
        <f>C20/21586</f>
        <v>0.10080607801352728</v>
      </c>
      <c r="H20" s="18">
        <v>2026</v>
      </c>
      <c r="I20" s="18">
        <v>759</v>
      </c>
      <c r="J20" s="18" t="s">
        <v>36</v>
      </c>
      <c r="K20" s="19">
        <v>1267</v>
      </c>
      <c r="L20" s="19">
        <v>4088</v>
      </c>
      <c r="M20" s="19">
        <v>793</v>
      </c>
      <c r="N20" s="19" t="s">
        <v>36</v>
      </c>
      <c r="O20" s="19">
        <v>3295</v>
      </c>
      <c r="P20" s="19">
        <v>4088</v>
      </c>
      <c r="Q20" s="19">
        <v>793</v>
      </c>
      <c r="R20" s="19" t="s">
        <v>36</v>
      </c>
      <c r="S20" s="19">
        <v>3295</v>
      </c>
    </row>
    <row r="21" spans="1:19" ht="15.95" customHeight="1" x14ac:dyDescent="0.25">
      <c r="A21" s="1" t="s">
        <v>12</v>
      </c>
      <c r="B21" s="2" t="s">
        <v>25</v>
      </c>
      <c r="C21" s="17">
        <v>2986</v>
      </c>
      <c r="D21" s="17">
        <v>788</v>
      </c>
      <c r="E21" s="17">
        <v>252</v>
      </c>
      <c r="F21" s="17">
        <v>1946</v>
      </c>
      <c r="G21" s="20">
        <f>C21/37403</f>
        <v>7.9833168462422804E-2</v>
      </c>
      <c r="H21" s="18">
        <v>2494</v>
      </c>
      <c r="I21" s="18">
        <v>661</v>
      </c>
      <c r="J21" s="18">
        <v>197</v>
      </c>
      <c r="K21" s="19">
        <v>1636</v>
      </c>
      <c r="L21" s="19">
        <v>5247</v>
      </c>
      <c r="M21" s="19">
        <v>1650</v>
      </c>
      <c r="N21" s="19">
        <v>427</v>
      </c>
      <c r="O21" s="19">
        <v>3170</v>
      </c>
      <c r="P21" s="19">
        <v>5222</v>
      </c>
      <c r="Q21" s="19">
        <v>1638</v>
      </c>
      <c r="R21" s="19">
        <v>427</v>
      </c>
      <c r="S21" s="19">
        <v>3157</v>
      </c>
    </row>
    <row r="22" spans="1:19" ht="15.95" customHeight="1" x14ac:dyDescent="0.25">
      <c r="A22" s="33" t="s">
        <v>20</v>
      </c>
      <c r="B22" s="33"/>
      <c r="C22" s="7">
        <f t="shared" ref="C22:S22" si="1">SUM(C18:C21)</f>
        <v>10781</v>
      </c>
      <c r="D22" s="7">
        <f t="shared" si="1"/>
        <v>4568</v>
      </c>
      <c r="E22" s="7">
        <f t="shared" si="1"/>
        <v>302</v>
      </c>
      <c r="F22" s="7">
        <f t="shared" si="1"/>
        <v>5911</v>
      </c>
      <c r="G22" s="15">
        <f t="shared" si="1"/>
        <v>0.55315568433960194</v>
      </c>
      <c r="H22" s="9">
        <f t="shared" si="1"/>
        <v>8811</v>
      </c>
      <c r="I22" s="9">
        <f t="shared" si="1"/>
        <v>3466</v>
      </c>
      <c r="J22" s="9">
        <f t="shared" si="1"/>
        <v>247</v>
      </c>
      <c r="K22" s="11">
        <f t="shared" si="1"/>
        <v>5098</v>
      </c>
      <c r="L22" s="11">
        <f t="shared" si="1"/>
        <v>14574</v>
      </c>
      <c r="M22" s="11">
        <f t="shared" si="1"/>
        <v>4153</v>
      </c>
      <c r="N22" s="11">
        <f t="shared" si="1"/>
        <v>603</v>
      </c>
      <c r="O22" s="11">
        <f t="shared" si="1"/>
        <v>9818</v>
      </c>
      <c r="P22" s="11">
        <f t="shared" si="1"/>
        <v>14545</v>
      </c>
      <c r="Q22" s="11">
        <f t="shared" si="1"/>
        <v>4041</v>
      </c>
      <c r="R22" s="11">
        <f t="shared" si="1"/>
        <v>603</v>
      </c>
      <c r="S22" s="11">
        <f t="shared" si="1"/>
        <v>9901</v>
      </c>
    </row>
    <row r="23" spans="1:19" ht="15.95" customHeight="1" x14ac:dyDescent="0.25">
      <c r="A23" s="36" t="s">
        <v>37</v>
      </c>
      <c r="B23" s="37"/>
      <c r="C23" s="7">
        <f>C22/87</f>
        <v>123.91954022988506</v>
      </c>
      <c r="D23" s="7">
        <f>D22/4</f>
        <v>1142</v>
      </c>
      <c r="E23" s="7">
        <f>E22/3</f>
        <v>100.66666666666667</v>
      </c>
      <c r="F23" s="7">
        <f>F22/78</f>
        <v>75.782051282051285</v>
      </c>
      <c r="G23" s="15">
        <f>G22/87</f>
        <v>6.358111314248298E-3</v>
      </c>
      <c r="H23" s="7">
        <f>H22/87</f>
        <v>101.27586206896552</v>
      </c>
      <c r="I23" s="7">
        <f>I22/4</f>
        <v>866.5</v>
      </c>
      <c r="J23" s="7">
        <f>J22/3</f>
        <v>82.333333333333329</v>
      </c>
      <c r="K23" s="12">
        <f>K22/78</f>
        <v>65.358974358974365</v>
      </c>
      <c r="L23" s="12">
        <f>L22/87</f>
        <v>167.51724137931035</v>
      </c>
      <c r="M23" s="12">
        <f>M22/4</f>
        <v>1038.25</v>
      </c>
      <c r="N23" s="12">
        <f>N22/3</f>
        <v>201</v>
      </c>
      <c r="O23" s="12">
        <f>O22/78</f>
        <v>125.87179487179488</v>
      </c>
      <c r="P23" s="12">
        <f>P22/87</f>
        <v>167.18390804597701</v>
      </c>
      <c r="Q23" s="12">
        <f>Q22/4</f>
        <v>1010.25</v>
      </c>
      <c r="R23" s="12">
        <f>R22/3</f>
        <v>201</v>
      </c>
      <c r="S23" s="12">
        <f>S22/78</f>
        <v>126.93589743589743</v>
      </c>
    </row>
    <row r="24" spans="1:19" ht="30.75" customHeight="1" x14ac:dyDescent="0.25">
      <c r="A24" s="29" t="s">
        <v>26</v>
      </c>
      <c r="B24" s="29"/>
      <c r="C24" s="8">
        <f t="shared" ref="C24:S24" si="2">SUM(C15,C22)</f>
        <v>31243</v>
      </c>
      <c r="D24" s="8">
        <f t="shared" si="2"/>
        <v>13912</v>
      </c>
      <c r="E24" s="8">
        <f t="shared" si="2"/>
        <v>3727</v>
      </c>
      <c r="F24" s="8">
        <f t="shared" si="2"/>
        <v>13604</v>
      </c>
      <c r="G24" s="16">
        <f t="shared" si="2"/>
        <v>1.214619892179722</v>
      </c>
      <c r="H24" s="10">
        <f t="shared" si="2"/>
        <v>25867</v>
      </c>
      <c r="I24" s="10">
        <f t="shared" si="2"/>
        <v>11088</v>
      </c>
      <c r="J24" s="10">
        <f t="shared" si="2"/>
        <v>3247</v>
      </c>
      <c r="K24" s="13">
        <f t="shared" si="2"/>
        <v>11532</v>
      </c>
      <c r="L24" s="13">
        <f t="shared" si="2"/>
        <v>42269</v>
      </c>
      <c r="M24" s="13">
        <f t="shared" si="2"/>
        <v>14787</v>
      </c>
      <c r="N24" s="13">
        <f t="shared" si="2"/>
        <v>6537</v>
      </c>
      <c r="O24" s="13">
        <f t="shared" si="2"/>
        <v>20945</v>
      </c>
      <c r="P24" s="13">
        <f t="shared" si="2"/>
        <v>41198</v>
      </c>
      <c r="Q24" s="13">
        <f t="shared" si="2"/>
        <v>13792</v>
      </c>
      <c r="R24" s="13">
        <f t="shared" si="2"/>
        <v>6502</v>
      </c>
      <c r="S24" s="13">
        <f t="shared" si="2"/>
        <v>20904</v>
      </c>
    </row>
    <row r="25" spans="1:19" ht="30" customHeight="1" x14ac:dyDescent="0.25">
      <c r="A25" s="29" t="s">
        <v>27</v>
      </c>
      <c r="B25" s="29"/>
      <c r="C25" s="8">
        <f>C24/192</f>
        <v>162.72395833333334</v>
      </c>
      <c r="D25" s="8">
        <f>D24/11</f>
        <v>1264.7272727272727</v>
      </c>
      <c r="E25" s="8">
        <f>E24/19</f>
        <v>196.15789473684211</v>
      </c>
      <c r="F25" s="8">
        <f>F24/152</f>
        <v>89.5</v>
      </c>
      <c r="G25" s="16">
        <f>G24/192</f>
        <v>6.3261452717693857E-3</v>
      </c>
      <c r="H25" s="8">
        <f>H24/192</f>
        <v>134.72395833333334</v>
      </c>
      <c r="I25" s="8">
        <f>I24/11</f>
        <v>1008</v>
      </c>
      <c r="J25" s="8">
        <f>J24/19</f>
        <v>170.89473684210526</v>
      </c>
      <c r="K25" s="14">
        <f>K24/152</f>
        <v>75.868421052631575</v>
      </c>
      <c r="L25" s="14">
        <f>L24/192</f>
        <v>220.15104166666666</v>
      </c>
      <c r="M25" s="14">
        <f>M24/11</f>
        <v>1344.2727272727273</v>
      </c>
      <c r="N25" s="14">
        <f>N24/19</f>
        <v>344.05263157894734</v>
      </c>
      <c r="O25" s="14">
        <f>O24/152</f>
        <v>137.79605263157896</v>
      </c>
      <c r="P25" s="14">
        <f>P24/192</f>
        <v>214.57291666666666</v>
      </c>
      <c r="Q25" s="14">
        <f>Q24/11</f>
        <v>1253.8181818181818</v>
      </c>
      <c r="R25" s="14">
        <f>R24/19</f>
        <v>342.21052631578948</v>
      </c>
      <c r="S25" s="14">
        <f>S24/152</f>
        <v>137.52631578947367</v>
      </c>
    </row>
    <row r="26" spans="1:19" x14ac:dyDescent="0.25">
      <c r="B26" s="6"/>
      <c r="C26" s="6"/>
      <c r="D26" s="6"/>
      <c r="E26" s="6"/>
    </row>
    <row r="27" spans="1:19" ht="15.75" customHeight="1" x14ac:dyDescent="0.25">
      <c r="A27" t="s">
        <v>39</v>
      </c>
      <c r="B27" s="6"/>
      <c r="C27" s="6"/>
      <c r="D27" s="6"/>
      <c r="E27" s="6"/>
      <c r="F27" s="6"/>
    </row>
    <row r="28" spans="1:19" ht="15.75" customHeight="1" x14ac:dyDescent="0.25">
      <c r="B28" s="6"/>
      <c r="C28" s="6"/>
      <c r="D28" s="6"/>
      <c r="E28" s="6"/>
      <c r="F28" s="6"/>
    </row>
    <row r="29" spans="1:19" ht="15.75" customHeight="1" x14ac:dyDescent="0.25">
      <c r="B29" s="6"/>
      <c r="C29" s="6"/>
      <c r="D29" s="6"/>
      <c r="E29" s="6"/>
      <c r="F29" s="6"/>
    </row>
    <row r="30" spans="1:19" ht="15.75" customHeight="1" x14ac:dyDescent="0.25">
      <c r="B30" s="6"/>
      <c r="C30" s="6"/>
      <c r="D30" s="6"/>
      <c r="E30" s="6"/>
      <c r="F30" s="6"/>
    </row>
    <row r="31" spans="1:19" ht="15.75" customHeight="1" x14ac:dyDescent="0.25">
      <c r="B31" s="6"/>
      <c r="C31" s="6"/>
      <c r="D31" s="6"/>
      <c r="E31" s="6"/>
      <c r="F31" s="6"/>
    </row>
    <row r="32" spans="1:19" ht="15.75" customHeight="1" x14ac:dyDescent="0.25">
      <c r="B32" s="6"/>
      <c r="C32" s="6"/>
      <c r="D32" s="6"/>
      <c r="E32" s="6"/>
      <c r="F32" s="6"/>
    </row>
    <row r="33" spans="2:6" ht="15.75" customHeight="1" x14ac:dyDescent="0.25">
      <c r="B33" s="6"/>
      <c r="C33" s="6"/>
      <c r="D33" s="6"/>
      <c r="E33" s="6"/>
      <c r="F33" s="6"/>
    </row>
    <row r="34" spans="2:6" ht="15.75" customHeight="1" x14ac:dyDescent="0.25">
      <c r="B34" s="6"/>
      <c r="C34" s="6"/>
      <c r="D34" s="6"/>
      <c r="E34" s="6"/>
      <c r="F34" s="6"/>
    </row>
    <row r="35" spans="2:6" ht="15.75" customHeight="1" x14ac:dyDescent="0.25">
      <c r="B35" s="6"/>
      <c r="C35" s="6"/>
      <c r="D35" s="6"/>
      <c r="E35" s="6"/>
      <c r="F35" s="6"/>
    </row>
    <row r="36" spans="2:6" ht="15.75" customHeight="1" x14ac:dyDescent="0.25">
      <c r="B36" s="6"/>
      <c r="C36" s="6"/>
      <c r="D36" s="6"/>
      <c r="E36" s="6"/>
      <c r="F36" s="6"/>
    </row>
    <row r="37" spans="2:6" ht="15.75" customHeight="1" x14ac:dyDescent="0.25">
      <c r="B37" s="6"/>
      <c r="C37" s="6"/>
      <c r="D37" s="6"/>
      <c r="E37" s="6"/>
      <c r="F37" s="6"/>
    </row>
    <row r="38" spans="2:6" x14ac:dyDescent="0.25">
      <c r="B38" s="6"/>
      <c r="C38" s="6"/>
      <c r="D38" s="6"/>
      <c r="E38" s="6"/>
      <c r="F38" s="6"/>
    </row>
  </sheetData>
  <mergeCells count="17">
    <mergeCell ref="L4:S4"/>
    <mergeCell ref="L5:O5"/>
    <mergeCell ref="P5:S5"/>
    <mergeCell ref="A2:S2"/>
    <mergeCell ref="A25:B25"/>
    <mergeCell ref="C4:K4"/>
    <mergeCell ref="C5:G5"/>
    <mergeCell ref="H5:K5"/>
    <mergeCell ref="A7:S7"/>
    <mergeCell ref="A17:S17"/>
    <mergeCell ref="A15:B15"/>
    <mergeCell ref="A22:B22"/>
    <mergeCell ref="A24:B24"/>
    <mergeCell ref="A4:A6"/>
    <mergeCell ref="B4:B6"/>
    <mergeCell ref="A16:B16"/>
    <mergeCell ref="A23:B23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5. Patalpų būklė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Jonaitienė</cp:lastModifiedBy>
  <dcterms:created xsi:type="dcterms:W3CDTF">2020-05-06T11:18:52Z</dcterms:created>
  <dcterms:modified xsi:type="dcterms:W3CDTF">2023-10-06T07:23:44Z</dcterms:modified>
</cp:coreProperties>
</file>